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slicers/slicer1.xml" ContentType="application/vnd.ms-excel.slicer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slicers/slicer2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slicers/slicer3.xml" ContentType="application/vnd.ms-excel.slicer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tableau_structure_calcul_part_2\"/>
    </mc:Choice>
  </mc:AlternateContent>
  <xr:revisionPtr revIDLastSave="0" documentId="13_ncr:1_{A8D798C0-9C3A-4BE7-A515-8197844BFBAF}" xr6:coauthVersionLast="47" xr6:coauthVersionMax="47" xr10:uidLastSave="{00000000-0000-0000-0000-000000000000}"/>
  <bookViews>
    <workbookView xWindow="2235" yWindow="1245" windowWidth="22770" windowHeight="13935" firstSheet="1" activeTab="1" xr2:uid="{00000000-000D-0000-FFFF-FFFF00000000}"/>
  </bookViews>
  <sheets>
    <sheet name="TP - 01" sheetId="1" state="hidden" r:id="rId1"/>
    <sheet name="EX 01" sheetId="6" r:id="rId2"/>
    <sheet name="CALCUL INTERMEDIAIRE" sheetId="10" r:id="rId3"/>
    <sheet name="TABLEAU DE BORD" sheetId="9" r:id="rId4"/>
    <sheet name="LISTE" sheetId="3" state="hidden" r:id="rId5"/>
    <sheet name="Dashboard" sheetId="4" state="hidden" r:id="rId6"/>
    <sheet name="Feuil1" sheetId="5" state="hidden" r:id="rId7"/>
  </sheets>
  <definedNames>
    <definedName name="Segment_Agence">#N/A</definedName>
    <definedName name="Segment_AGENCE1">#N/A</definedName>
    <definedName name="Segment_Agence2">#N/A</definedName>
    <definedName name="Segment_Date">#N/A</definedName>
    <definedName name="Segment_DATE1">#N/A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8"/>
        <x14:slicerCache r:id="rId9"/>
        <x14:slicerCache r:id="rId10"/>
        <x14:slicerCache r:id="rId11"/>
        <x14:slicerCache r:id="rId12"/>
      </x15:slicerCaches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7" i="6" l="1"/>
  <c r="C6" i="10" s="1"/>
  <c r="B6" i="6"/>
  <c r="C5" i="10" s="1"/>
  <c r="B5" i="6"/>
  <c r="C4" i="10" s="1"/>
  <c r="B4" i="6"/>
  <c r="C3" i="10" s="1"/>
  <c r="B3" i="6"/>
  <c r="C2" i="10" s="1"/>
  <c r="D4" i="5"/>
  <c r="D1" i="5"/>
  <c r="D18" i="5"/>
  <c r="D17" i="5"/>
  <c r="D16" i="5"/>
  <c r="D15" i="5"/>
  <c r="D14" i="5"/>
  <c r="D13" i="5"/>
  <c r="D12" i="5"/>
  <c r="D5" i="5" s="1"/>
  <c r="D2" i="5" l="1"/>
  <c r="D3" i="5"/>
  <c r="C14" i="4"/>
  <c r="C13" i="4"/>
  <c r="C12" i="4"/>
  <c r="C11" i="4"/>
  <c r="C10" i="4"/>
  <c r="C7" i="4"/>
  <c r="D9" i="1"/>
  <c r="D8" i="1"/>
  <c r="D7" i="1"/>
  <c r="D6" i="1"/>
  <c r="D5" i="1"/>
  <c r="D2" i="1"/>
  <c r="C15" i="4" l="1"/>
  <c r="C16" i="4" s="1"/>
  <c r="D10" i="1"/>
</calcChain>
</file>

<file path=xl/sharedStrings.xml><?xml version="1.0" encoding="utf-8"?>
<sst xmlns="http://schemas.openxmlformats.org/spreadsheetml/2006/main" count="91" uniqueCount="31">
  <si>
    <t>Agence</t>
  </si>
  <si>
    <t>CA</t>
  </si>
  <si>
    <t>Lille</t>
  </si>
  <si>
    <t>Paris</t>
  </si>
  <si>
    <t>Lyon</t>
  </si>
  <si>
    <t>TOTAL CA</t>
  </si>
  <si>
    <t>MOYENNE</t>
  </si>
  <si>
    <t>CA PLUS IMPORTANT</t>
  </si>
  <si>
    <t>CA MOINS IMPORTANT</t>
  </si>
  <si>
    <t>NOMBRE</t>
  </si>
  <si>
    <t>RATIO CA FILTRE / CA</t>
  </si>
  <si>
    <t>SUR FILTRE</t>
  </si>
  <si>
    <t xml:space="preserve">TOTAL </t>
  </si>
  <si>
    <t>Date</t>
  </si>
  <si>
    <t>RESTE</t>
  </si>
  <si>
    <t>CA HT</t>
  </si>
  <si>
    <t>CA TTC</t>
  </si>
  <si>
    <t>DATE</t>
  </si>
  <si>
    <t>AGENCE</t>
  </si>
  <si>
    <t>SUR DONNEES FILTREES</t>
  </si>
  <si>
    <t>TOTAL GENERAL</t>
  </si>
  <si>
    <t>SOMME CA TTC</t>
  </si>
  <si>
    <t>MOYENNE CA TTC</t>
  </si>
  <si>
    <t>MAX CA TTC</t>
  </si>
  <si>
    <t>MIN  CA TTC</t>
  </si>
  <si>
    <t>?</t>
  </si>
  <si>
    <t>TOTAL</t>
  </si>
  <si>
    <t>TOTAL FILTRÉ</t>
  </si>
  <si>
    <t>MOYENNE FILTRÉ</t>
  </si>
  <si>
    <t>MAX FILTRÉ</t>
  </si>
  <si>
    <t>MIN FILTRÉ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</si>
</sst>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mmmm\ yyyy"/>
    <numFmt numFmtId="166" formatCode="_-* #,##0\ _€_-;\-* #,##0\ _€_-;_-* &quot;-&quot;??\ _€_-;_-@_-"/>
    <numFmt numFmtId="167" formatCode="_-* #,##0\ &quot;€&quot;_-;\-* #,##0\ &quot;€&quot;_-;_-* &quot;-&quot;??\ &quot;€&quot;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7030A0"/>
        <bgColor indexed="64"/>
      </patternFill>
    </fill>
  </fills>
  <borders count="8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7" fontId="4" fillId="0" borderId="0" xfId="2" applyNumberFormat="1" applyFont="1" applyAlignment="1">
      <alignment vertical="center"/>
    </xf>
    <xf numFmtId="0" fontId="7" fillId="0" borderId="1" xfId="0" applyFont="1" applyBorder="1" applyAlignment="1">
      <alignment horizontal="left" vertical="center" indent="2"/>
    </xf>
    <xf numFmtId="0" fontId="8" fillId="2" borderId="1" xfId="0" applyFont="1" applyFill="1" applyBorder="1" applyAlignment="1">
      <alignment horizontal="left" vertical="center" indent="2"/>
    </xf>
    <xf numFmtId="167" fontId="8" fillId="2" borderId="1" xfId="2" applyNumberFormat="1" applyFont="1" applyFill="1" applyBorder="1" applyAlignment="1">
      <alignment vertical="center"/>
    </xf>
    <xf numFmtId="0" fontId="9" fillId="3" borderId="1" xfId="0" applyFont="1" applyFill="1" applyBorder="1" applyAlignment="1">
      <alignment horizontal="left" vertical="center" indent="2"/>
    </xf>
    <xf numFmtId="167" fontId="9" fillId="3" borderId="1" xfId="2" applyNumberFormat="1" applyFont="1" applyFill="1" applyBorder="1" applyAlignment="1">
      <alignment vertical="center"/>
    </xf>
    <xf numFmtId="166" fontId="8" fillId="2" borderId="1" xfId="1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left" vertical="center" indent="2"/>
    </xf>
    <xf numFmtId="167" fontId="3" fillId="2" borderId="1" xfId="2" applyNumberFormat="1" applyFont="1" applyFill="1" applyBorder="1" applyAlignment="1">
      <alignment vertical="center"/>
    </xf>
    <xf numFmtId="10" fontId="10" fillId="3" borderId="1" xfId="3" applyNumberFormat="1" applyFont="1" applyFill="1" applyBorder="1" applyAlignment="1">
      <alignment vertical="center"/>
    </xf>
    <xf numFmtId="10" fontId="10" fillId="0" borderId="1" xfId="3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167" fontId="10" fillId="0" borderId="1" xfId="2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0" fillId="0" borderId="1" xfId="2" applyNumberFormat="1" applyFont="1" applyFill="1" applyBorder="1" applyAlignment="1">
      <alignment vertical="center"/>
    </xf>
    <xf numFmtId="0" fontId="9" fillId="0" borderId="3" xfId="0" applyFont="1" applyBorder="1" applyAlignment="1">
      <alignment horizontal="centerContinuous" vertical="center"/>
    </xf>
    <xf numFmtId="0" fontId="13" fillId="0" borderId="1" xfId="0" applyFont="1" applyBorder="1" applyAlignment="1">
      <alignment horizontal="left" vertical="center" indent="2"/>
    </xf>
    <xf numFmtId="0" fontId="10" fillId="0" borderId="2" xfId="0" applyFont="1" applyBorder="1" applyAlignment="1">
      <alignment horizontal="centerContinuous" vertical="center"/>
    </xf>
    <xf numFmtId="0" fontId="10" fillId="0" borderId="1" xfId="0" applyFont="1" applyBorder="1" applyAlignment="1">
      <alignment horizontal="left" vertical="center" indent="2"/>
    </xf>
    <xf numFmtId="0" fontId="15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167" fontId="15" fillId="0" borderId="4" xfId="2" applyNumberFormat="1" applyFont="1" applyFill="1" applyBorder="1" applyAlignment="1">
      <alignment horizontal="center" vertical="center"/>
    </xf>
    <xf numFmtId="165" fontId="16" fillId="0" borderId="5" xfId="0" applyNumberFormat="1" applyFont="1" applyBorder="1" applyAlignment="1">
      <alignment horizontal="left" vertical="center" indent="2"/>
    </xf>
    <xf numFmtId="0" fontId="16" fillId="0" borderId="6" xfId="0" applyFont="1" applyBorder="1" applyAlignment="1">
      <alignment vertical="center"/>
    </xf>
    <xf numFmtId="167" fontId="16" fillId="0" borderId="6" xfId="2" applyNumberFormat="1" applyFont="1" applyFill="1" applyBorder="1" applyAlignment="1">
      <alignment vertical="center"/>
    </xf>
    <xf numFmtId="167" fontId="16" fillId="0" borderId="6" xfId="0" applyNumberFormat="1" applyFon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  <xf numFmtId="167" fontId="0" fillId="0" borderId="1" xfId="0" applyNumberFormat="1" applyBorder="1" applyAlignment="1">
      <alignment vertical="center"/>
    </xf>
    <xf numFmtId="167" fontId="0" fillId="0" borderId="1" xfId="2" applyNumberFormat="1" applyFont="1" applyBorder="1"/>
    <xf numFmtId="0" fontId="17" fillId="0" borderId="0" xfId="0" applyFont="1"/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horizontal="left" vertical="center" indent="2"/>
    </xf>
    <xf numFmtId="167" fontId="17" fillId="0" borderId="0" xfId="2" applyNumberFormat="1" applyFont="1" applyFill="1" applyBorder="1" applyAlignment="1">
      <alignment vertical="center"/>
    </xf>
    <xf numFmtId="0" fontId="18" fillId="4" borderId="0" xfId="0" applyFont="1" applyFill="1" applyAlignment="1">
      <alignment horizontal="center" vertical="center"/>
    </xf>
    <xf numFmtId="167" fontId="17" fillId="0" borderId="0" xfId="2" applyNumberFormat="1" applyFont="1" applyFill="1" applyAlignment="1">
      <alignment vertical="center"/>
    </xf>
    <xf numFmtId="167" fontId="17" fillId="0" borderId="7" xfId="0" applyNumberFormat="1" applyFont="1" applyBorder="1"/>
    <xf numFmtId="167" fontId="17" fillId="0" borderId="7" xfId="2" applyNumberFormat="1" applyFont="1" applyBorder="1"/>
    <xf numFmtId="0" fontId="0" fillId="0" borderId="7" xfId="0" applyBorder="1" applyAlignment="1">
      <alignment horizontal="left" indent="2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</cellXfs>
  <cellStyles count="4">
    <cellStyle name="Milliers" xfId="1" builtinId="3"/>
    <cellStyle name="Monétaire" xfId="2" builtinId="4"/>
    <cellStyle name="Normal" xfId="0" builtinId="0"/>
    <cellStyle name="Pourcentage" xfId="3" builtinId="5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7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ck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7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ck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ck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5" formatCode="mmmm\ yyyy"/>
      <fill>
        <patternFill patternType="none">
          <fgColor indexed="64"/>
          <bgColor indexed="65"/>
        </patternFill>
      </fill>
      <alignment horizontal="left" vertical="center" textRotation="0" wrapText="0" indent="2" justifyLastLine="0" shrinkToFit="0" readingOrder="0"/>
      <border diagonalUp="0" diagonalDown="0">
        <left/>
        <right/>
        <top style="thick">
          <color theme="0"/>
        </top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7" formatCode="_-* #,##0\ &quot;€&quot;_-;\-* #,##0\ &quot;€&quot;_-;_-* &quot;-&quot;??\ &quot;€&quot;_-;_-@_-"/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5" formatCode="mmmm\ yyyy"/>
      <alignment horizontal="lef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7" formatCode="_-* #,##0\ &quot;€&quot;_-;\-* #,##0\ &quot;€&quot;_-;_-* &quot;-&quot;??\ &quot;€&quot;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7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9" formatCode="dd/mm/yyyy"/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9" formatCode="dd/mm/yyyy"/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7" formatCode="_-* #,##0\ &quot;€&quot;_-;\-* #,##0\ &quot;€&quot;_-;_-* &quot;-&quot;??\ &quot;€&quot;_-;_-@_-"/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5" formatCode="mmmm\ yyyy"/>
      <alignment horizontal="left" vertical="center" textRotation="0" wrapText="0" indent="2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color theme="1"/>
      </font>
      <fill>
        <patternFill>
          <bgColor rgb="FF00B050"/>
        </patternFill>
      </fill>
      <border>
        <bottom style="thin">
          <color theme="5"/>
        </bottom>
        <vertical/>
        <horizontal/>
      </border>
    </dxf>
    <dxf>
      <font>
        <color theme="1"/>
      </font>
      <fill>
        <patternFill>
          <bgColor theme="6" tint="0.59996337778862885"/>
        </patternFill>
      </fill>
      <border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/>
        <horizontal/>
      </border>
    </dxf>
  </dxfs>
  <tableStyles count="1" defaultTableStyle="TableStyleMedium2" defaultPivotStyle="PivotStyleLight16">
    <tableStyle name="Mon nouveau style" pivot="0" table="0" count="10" xr9:uid="{58AF537A-BE62-4DFE-B5D1-5E34B55FDA0D}">
      <tableStyleElement type="wholeTable" dxfId="23"/>
      <tableStyleElement type="headerRow" dxfId="22"/>
    </tableStyle>
  </tableStyles>
  <colors>
    <mruColors>
      <color rgb="FF2BF54D"/>
    </mruColors>
  </color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2060"/>
          </font>
          <fill>
            <patternFill patternType="solid">
              <fgColor theme="5" tint="0.59999389629810485"/>
              <bgColor rgb="FF0070C0"/>
            </patternFill>
          </fill>
          <border>
            <left style="thin">
              <color theme="5" tint="0.59999389629810485"/>
            </left>
            <right style="thin">
              <color theme="5" tint="0.59999389629810485"/>
            </right>
            <top style="thin">
              <color theme="5" tint="0.59999389629810485"/>
            </top>
            <bottom style="thin">
              <color theme="5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theme="5"/>
              <bgColor rgb="FF7030A0"/>
            </patternFill>
          </fill>
          <border>
            <left style="thin">
              <color theme="5"/>
            </left>
            <right style="thin">
              <color theme="5"/>
            </right>
            <top style="thin">
              <color theme="5"/>
            </top>
            <bottom style="thin">
              <color theme="5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C00000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2060"/>
          </font>
          <fill>
            <patternFill patternType="solid">
              <fgColor rgb="FFC0C0C0"/>
              <bgColor theme="9" tint="0.59996337778862885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Mon nouveau style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07/relationships/slicerCache" Target="slicerCaches/slicerCache5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07/relationships/slicerCache" Target="slicerCaches/slicerCache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microsoft.com/office/2007/relationships/slicerCache" Target="slicerCaches/slicerCache3.xml"/><Relationship Id="rId4" Type="http://schemas.openxmlformats.org/officeDocument/2006/relationships/worksheet" Target="worksheets/sheet4.xml"/><Relationship Id="rId9" Type="http://schemas.microsoft.com/office/2007/relationships/slicerCache" Target="slicerCaches/slicerCache2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296-4BA8-8F6C-9D2256E05081}"/>
              </c:ext>
            </c:extLst>
          </c:dPt>
          <c:dPt>
            <c:idx val="1"/>
            <c:bubble3D val="0"/>
            <c:spPr>
              <a:solidFill>
                <a:schemeClr val="bg1">
                  <a:lumMod val="75000"/>
                  <a:alpha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19E8-4FF3-B75E-A56FB47F8068}"/>
              </c:ext>
            </c:extLst>
          </c:dPt>
          <c:dLbls>
            <c:delete val="1"/>
          </c:dLbls>
          <c:cat>
            <c:strRef>
              <c:f>Dashboard!$B$15:$B$16</c:f>
              <c:strCache>
                <c:ptCount val="2"/>
                <c:pt idx="0">
                  <c:v>RATIO CA FILTRE / CA</c:v>
                </c:pt>
                <c:pt idx="1">
                  <c:v>RESTE</c:v>
                </c:pt>
              </c:strCache>
            </c:strRef>
          </c:cat>
          <c:val>
            <c:numRef>
              <c:f>Dashboard!$C$15:$C$16</c:f>
              <c:numCache>
                <c:formatCode>0.00%</c:formatCode>
                <c:ptCount val="2"/>
                <c:pt idx="0">
                  <c:v>0.22059486255069852</c:v>
                </c:pt>
                <c:pt idx="1">
                  <c:v>0.77940513744930151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E8-4FF3-B75E-A56FB47F806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3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7" Type="http://schemas.openxmlformats.org/officeDocument/2006/relationships/image" Target="../media/image6.sv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6" Type="http://schemas.openxmlformats.org/officeDocument/2006/relationships/image" Target="../media/image5.png"/><Relationship Id="rId5" Type="http://schemas.openxmlformats.org/officeDocument/2006/relationships/image" Target="../media/image4.sv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</xdr:row>
      <xdr:rowOff>1</xdr:rowOff>
    </xdr:from>
    <xdr:to>
      <xdr:col>4</xdr:col>
      <xdr:colOff>38100</xdr:colOff>
      <xdr:row>4</xdr:row>
      <xdr:rowOff>76201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Agence 2">
              <a:extLst>
                <a:ext uri="{FF2B5EF4-FFF2-40B4-BE49-F238E27FC236}">
                  <a16:creationId xmlns:a16="http://schemas.microsoft.com/office/drawing/2014/main" id="{AC86E6E6-4B65-4723-B4F1-9036E3B6EFE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gence 2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62000" y="190501"/>
              <a:ext cx="2324100" cy="6477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>
    <xdr:from>
      <xdr:col>5</xdr:col>
      <xdr:colOff>28575</xdr:colOff>
      <xdr:row>2</xdr:row>
      <xdr:rowOff>114300</xdr:rowOff>
    </xdr:from>
    <xdr:to>
      <xdr:col>7</xdr:col>
      <xdr:colOff>57150</xdr:colOff>
      <xdr:row>10</xdr:row>
      <xdr:rowOff>142875</xdr:rowOff>
    </xdr:to>
    <xdr:sp macro="" textlink="'CALCUL INTERMEDIAIRE'!C2">
      <xdr:nvSpPr>
        <xdr:cNvPr id="5" name="Cercle : creux 4">
          <a:extLst>
            <a:ext uri="{FF2B5EF4-FFF2-40B4-BE49-F238E27FC236}">
              <a16:creationId xmlns:a16="http://schemas.microsoft.com/office/drawing/2014/main" id="{8AE4531D-F9E3-CD25-E080-0D011AF4F41C}"/>
            </a:ext>
          </a:extLst>
        </xdr:cNvPr>
        <xdr:cNvSpPr/>
      </xdr:nvSpPr>
      <xdr:spPr>
        <a:xfrm>
          <a:off x="3838575" y="495300"/>
          <a:ext cx="1552575" cy="1552575"/>
        </a:xfrm>
        <a:prstGeom prst="donut">
          <a:avLst>
            <a:gd name="adj" fmla="val 9008"/>
          </a:avLst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A7AA211A-D3FF-497B-AF7C-90DB07D5DB59}" type="TxLink">
            <a:rPr lang="en-US" sz="1600" b="0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TOTAL
262 700 €</a:t>
          </a:fld>
          <a:endParaRPr lang="fr-FR" sz="16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657225</xdr:colOff>
      <xdr:row>2</xdr:row>
      <xdr:rowOff>114300</xdr:rowOff>
    </xdr:from>
    <xdr:to>
      <xdr:col>9</xdr:col>
      <xdr:colOff>685800</xdr:colOff>
      <xdr:row>10</xdr:row>
      <xdr:rowOff>142875</xdr:rowOff>
    </xdr:to>
    <xdr:sp macro="" textlink="'CALCUL INTERMEDIAIRE'!C3">
      <xdr:nvSpPr>
        <xdr:cNvPr id="6" name="Cercle : creux 5">
          <a:extLst>
            <a:ext uri="{FF2B5EF4-FFF2-40B4-BE49-F238E27FC236}">
              <a16:creationId xmlns:a16="http://schemas.microsoft.com/office/drawing/2014/main" id="{0D2744EA-9D46-408A-BC55-9106FCA4B859}"/>
            </a:ext>
          </a:extLst>
        </xdr:cNvPr>
        <xdr:cNvSpPr/>
      </xdr:nvSpPr>
      <xdr:spPr>
        <a:xfrm>
          <a:off x="5991225" y="495300"/>
          <a:ext cx="1552575" cy="1552575"/>
        </a:xfrm>
        <a:prstGeom prst="donut">
          <a:avLst>
            <a:gd name="adj" fmla="val 9008"/>
          </a:avLst>
        </a:prstGeom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fld id="{2620417F-CB15-4D17-A73D-534B34021376}" type="TxLink">
            <a:rPr lang="en-US" sz="1400" b="0" i="0" u="none" strike="noStrike">
              <a:solidFill>
                <a:srgbClr val="000000"/>
              </a:solidFill>
              <a:latin typeface="Arial"/>
              <a:cs typeface="Arial"/>
            </a:rPr>
            <a:pPr algn="ctr"/>
            <a:t>TOTAL FILTRÉ
194 300 €</a:t>
          </a:fld>
          <a:endParaRPr lang="fr-FR" sz="20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1123950</xdr:colOff>
      <xdr:row>0</xdr:row>
      <xdr:rowOff>104774</xdr:rowOff>
    </xdr:from>
    <xdr:to>
      <xdr:col>6</xdr:col>
      <xdr:colOff>1623450</xdr:colOff>
      <xdr:row>3</xdr:row>
      <xdr:rowOff>81824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Date">
              <a:extLst>
                <a:ext uri="{FF2B5EF4-FFF2-40B4-BE49-F238E27FC236}">
                  <a16:creationId xmlns:a16="http://schemas.microsoft.com/office/drawing/2014/main" id="{BCAB6738-7FF1-4DB9-9722-6D9AEF430CF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448050" y="104774"/>
              <a:ext cx="4785750" cy="72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1</xdr:col>
      <xdr:colOff>76200</xdr:colOff>
      <xdr:row>0</xdr:row>
      <xdr:rowOff>104774</xdr:rowOff>
    </xdr:from>
    <xdr:to>
      <xdr:col>2</xdr:col>
      <xdr:colOff>1014076</xdr:colOff>
      <xdr:row>3</xdr:row>
      <xdr:rowOff>81824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Agence">
              <a:extLst>
                <a:ext uri="{FF2B5EF4-FFF2-40B4-BE49-F238E27FC236}">
                  <a16:creationId xmlns:a16="http://schemas.microsoft.com/office/drawing/2014/main" id="{7465B351-8386-4691-A57F-EF0812AC8CC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genc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9575" y="104774"/>
              <a:ext cx="2928601" cy="720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>
    <xdr:from>
      <xdr:col>3</xdr:col>
      <xdr:colOff>333375</xdr:colOff>
      <xdr:row>4</xdr:row>
      <xdr:rowOff>228600</xdr:rowOff>
    </xdr:from>
    <xdr:to>
      <xdr:col>6</xdr:col>
      <xdr:colOff>990600</xdr:colOff>
      <xdr:row>17</xdr:row>
      <xdr:rowOff>95250</xdr:rowOff>
    </xdr:to>
    <xdr:grpSp>
      <xdr:nvGrpSpPr>
        <xdr:cNvPr id="19" name="Groupe 18">
          <a:extLst>
            <a:ext uri="{FF2B5EF4-FFF2-40B4-BE49-F238E27FC236}">
              <a16:creationId xmlns:a16="http://schemas.microsoft.com/office/drawing/2014/main" id="{F7B913BD-CE81-4E7A-AEB6-24192EFC080F}"/>
            </a:ext>
          </a:extLst>
        </xdr:cNvPr>
        <xdr:cNvGrpSpPr/>
      </xdr:nvGrpSpPr>
      <xdr:grpSpPr>
        <a:xfrm>
          <a:off x="3895725" y="1219200"/>
          <a:ext cx="3705225" cy="2857500"/>
          <a:chOff x="3895725" y="1223962"/>
          <a:chExt cx="3705225" cy="2857500"/>
        </a:xfrm>
      </xdr:grpSpPr>
      <xdr:graphicFrame macro="">
        <xdr:nvGraphicFramePr>
          <xdr:cNvPr id="5" name="Graphique 4">
            <a:extLst>
              <a:ext uri="{FF2B5EF4-FFF2-40B4-BE49-F238E27FC236}">
                <a16:creationId xmlns:a16="http://schemas.microsoft.com/office/drawing/2014/main" id="{229CFBF4-4B43-4901-86B9-87DB0FEC4B17}"/>
              </a:ext>
            </a:extLst>
          </xdr:cNvPr>
          <xdr:cNvGraphicFramePr/>
        </xdr:nvGraphicFramePr>
        <xdr:xfrm>
          <a:off x="3895725" y="1223962"/>
          <a:ext cx="3705225" cy="28575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$C$15">
        <xdr:nvSpPr>
          <xdr:cNvPr id="7" name="ZoneTexte 6">
            <a:extLst>
              <a:ext uri="{FF2B5EF4-FFF2-40B4-BE49-F238E27FC236}">
                <a16:creationId xmlns:a16="http://schemas.microsoft.com/office/drawing/2014/main" id="{CE6365C9-362A-4814-ADDE-048E8EB9E5F1}"/>
              </a:ext>
            </a:extLst>
          </xdr:cNvPr>
          <xdr:cNvSpPr txBox="1"/>
        </xdr:nvSpPr>
        <xdr:spPr>
          <a:xfrm>
            <a:off x="4858940" y="2319337"/>
            <a:ext cx="1778794" cy="666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fld id="{B68CE4EA-1D35-4635-95A0-13828BCCC013}" type="TxLink">
              <a:rPr lang="en-US" sz="3600" b="1" i="0" u="none" strike="noStrike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rgbClr val="002060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  <a:latin typeface="Arial"/>
                <a:cs typeface="Arial"/>
              </a:rPr>
              <a:pPr/>
              <a:t>22,06%</a:t>
            </a:fld>
            <a:endParaRPr lang="fr-FR" sz="7200" b="1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00206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Impact" panose="020B0806030902050204" pitchFamily="34" charset="0"/>
            </a:endParaRPr>
          </a:p>
        </xdr:txBody>
      </xdr:sp>
    </xdr:grpSp>
    <xdr:clientData/>
  </xdr:twoCellAnchor>
  <xdr:twoCellAnchor>
    <xdr:from>
      <xdr:col>6</xdr:col>
      <xdr:colOff>914400</xdr:colOff>
      <xdr:row>4</xdr:row>
      <xdr:rowOff>228600</xdr:rowOff>
    </xdr:from>
    <xdr:to>
      <xdr:col>9</xdr:col>
      <xdr:colOff>391856</xdr:colOff>
      <xdr:row>17</xdr:row>
      <xdr:rowOff>57150</xdr:rowOff>
    </xdr:to>
    <xdr:grpSp>
      <xdr:nvGrpSpPr>
        <xdr:cNvPr id="17" name="Groupe 16">
          <a:extLst>
            <a:ext uri="{FF2B5EF4-FFF2-40B4-BE49-F238E27FC236}">
              <a16:creationId xmlns:a16="http://schemas.microsoft.com/office/drawing/2014/main" id="{8987EF84-94BE-4162-BE4A-66E53942914E}"/>
            </a:ext>
          </a:extLst>
        </xdr:cNvPr>
        <xdr:cNvGrpSpPr/>
      </xdr:nvGrpSpPr>
      <xdr:grpSpPr>
        <a:xfrm>
          <a:off x="7524750" y="1219200"/>
          <a:ext cx="3239831" cy="2819400"/>
          <a:chOff x="7086600" y="1733550"/>
          <a:chExt cx="3239831" cy="2819400"/>
        </a:xfrm>
      </xdr:grpSpPr>
      <xdr:pic>
        <xdr:nvPicPr>
          <xdr:cNvPr id="6" name="Graphique 5" descr="Badge à suivre avec un remplissage uni">
            <a:extLst>
              <a:ext uri="{FF2B5EF4-FFF2-40B4-BE49-F238E27FC236}">
                <a16:creationId xmlns:a16="http://schemas.microsoft.com/office/drawing/2014/main" id="{36F42024-5789-40C7-914A-B665C356099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7086600" y="1733550"/>
            <a:ext cx="914400" cy="914400"/>
          </a:xfrm>
          <a:prstGeom prst="rect">
            <a:avLst/>
          </a:prstGeom>
          <a:effectLst>
            <a:outerShdw blurRad="76200" dir="18900000" sy="23000" kx="-1200000" algn="bl" rotWithShape="0">
              <a:prstClr val="black">
                <a:alpha val="20000"/>
              </a:prstClr>
            </a:outerShdw>
          </a:effectLst>
        </xdr:spPr>
      </xdr:pic>
      <xdr:pic>
        <xdr:nvPicPr>
          <xdr:cNvPr id="9" name="Graphique 8" descr="Badge à ne plus suivre avec un remplissage uni">
            <a:extLst>
              <a:ext uri="{FF2B5EF4-FFF2-40B4-BE49-F238E27FC236}">
                <a16:creationId xmlns:a16="http://schemas.microsoft.com/office/drawing/2014/main" id="{AB146152-07D3-476A-A4B7-7D32715FF0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5"/>
              </a:ext>
            </a:extLst>
          </a:blip>
          <a:stretch>
            <a:fillRect/>
          </a:stretch>
        </xdr:blipFill>
        <xdr:spPr>
          <a:xfrm>
            <a:off x="7086600" y="2686050"/>
            <a:ext cx="914400" cy="914400"/>
          </a:xfrm>
          <a:prstGeom prst="rect">
            <a:avLst/>
          </a:prstGeom>
          <a:effectLst>
            <a:outerShdw blurRad="76200" dir="18900000" sy="23000" kx="-1200000" algn="bl" rotWithShape="0">
              <a:prstClr val="black">
                <a:alpha val="20000"/>
              </a:prstClr>
            </a:outerShdw>
          </a:effectLst>
        </xdr:spPr>
      </xdr:pic>
      <xdr:sp macro="" textlink="$C$12">
        <xdr:nvSpPr>
          <xdr:cNvPr id="10" name="ZoneTexte 9">
            <a:extLst>
              <a:ext uri="{FF2B5EF4-FFF2-40B4-BE49-F238E27FC236}">
                <a16:creationId xmlns:a16="http://schemas.microsoft.com/office/drawing/2014/main" id="{45A13AB0-791E-4DEB-8355-1561D097CAB5}"/>
              </a:ext>
            </a:extLst>
          </xdr:cNvPr>
          <xdr:cNvSpPr txBox="1"/>
        </xdr:nvSpPr>
        <xdr:spPr>
          <a:xfrm>
            <a:off x="7965281" y="1857375"/>
            <a:ext cx="2304000" cy="666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/>
            <a:fld id="{681833EE-FBF0-4429-B023-FBC26AF48BC4}" type="TxLink">
              <a:rPr lang="en-US" sz="3600" b="1" i="0" u="none" strike="noStrike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rgbClr val="00B050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  <a:latin typeface="Arial"/>
                <a:ea typeface="+mn-ea"/>
                <a:cs typeface="Arial"/>
              </a:rPr>
              <a:pPr marL="0" indent="0"/>
              <a:t> 48 900 € </a:t>
            </a:fld>
            <a:endParaRPr lang="fr-FR" sz="3600" b="1" i="0" u="none" strike="noStrike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00B05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sp macro="" textlink="$C$13">
        <xdr:nvSpPr>
          <xdr:cNvPr id="11" name="ZoneTexte 10">
            <a:extLst>
              <a:ext uri="{FF2B5EF4-FFF2-40B4-BE49-F238E27FC236}">
                <a16:creationId xmlns:a16="http://schemas.microsoft.com/office/drawing/2014/main" id="{959AA864-194F-4FEC-941E-5F0C6A7E214F}"/>
              </a:ext>
            </a:extLst>
          </xdr:cNvPr>
          <xdr:cNvSpPr txBox="1"/>
        </xdr:nvSpPr>
        <xdr:spPr>
          <a:xfrm>
            <a:off x="7965281" y="2809875"/>
            <a:ext cx="2304000" cy="666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/>
            <a:fld id="{FEFCFE94-9DC0-40B4-9AFD-4BF071E3A44F}" type="TxLink">
              <a:rPr lang="en-US" sz="3600" b="1" i="0" u="none" strike="noStrike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rgbClr val="C00000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  <a:latin typeface="Arial"/>
                <a:ea typeface="+mn-ea"/>
                <a:cs typeface="Arial"/>
              </a:rPr>
              <a:pPr marL="0" indent="0"/>
              <a:t> 22 500 € </a:t>
            </a:fld>
            <a:endParaRPr lang="fr-FR" sz="3600" b="1" i="0" u="none" strike="noStrike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C0000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14" name="Graphique 13" descr="Compteur moyen avec un remplissage uni">
            <a:extLst>
              <a:ext uri="{FF2B5EF4-FFF2-40B4-BE49-F238E27FC236}">
                <a16:creationId xmlns:a16="http://schemas.microsoft.com/office/drawing/2014/main" id="{B29F9013-59A1-459C-AA0F-E6F8C6EC0DC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7"/>
              </a:ext>
            </a:extLst>
          </a:blip>
          <a:stretch>
            <a:fillRect/>
          </a:stretch>
        </xdr:blipFill>
        <xdr:spPr>
          <a:xfrm>
            <a:off x="7105650" y="3638550"/>
            <a:ext cx="914400" cy="914400"/>
          </a:xfrm>
          <a:prstGeom prst="rect">
            <a:avLst/>
          </a:prstGeom>
          <a:effectLst>
            <a:outerShdw blurRad="76200" dir="18900000" sy="23000" kx="-1200000" algn="bl" rotWithShape="0">
              <a:prstClr val="black">
                <a:alpha val="20000"/>
              </a:prstClr>
            </a:outerShdw>
          </a:effectLst>
        </xdr:spPr>
      </xdr:pic>
      <xdr:sp macro="" textlink="$C$11">
        <xdr:nvSpPr>
          <xdr:cNvPr id="15" name="ZoneTexte 14">
            <a:extLst>
              <a:ext uri="{FF2B5EF4-FFF2-40B4-BE49-F238E27FC236}">
                <a16:creationId xmlns:a16="http://schemas.microsoft.com/office/drawing/2014/main" id="{C4A633AF-88B6-483A-8AFF-C6BC294F76F3}"/>
              </a:ext>
            </a:extLst>
          </xdr:cNvPr>
          <xdr:cNvSpPr txBox="1"/>
        </xdr:nvSpPr>
        <xdr:spPr>
          <a:xfrm>
            <a:off x="8022431" y="3762375"/>
            <a:ext cx="2304000" cy="6667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marL="0" indent="0"/>
            <a:fld id="{AEAB665A-9FFC-4EE0-81A1-AF5E5F3A567C}" type="TxLink">
              <a:rPr lang="en-US" sz="3600" b="1" i="0" u="none" strike="noStrike" cap="none" spc="0">
                <a:ln w="9525">
                  <a:solidFill>
                    <a:schemeClr val="bg1"/>
                  </a:solidFill>
                  <a:prstDash val="solid"/>
                </a:ln>
                <a:solidFill>
                  <a:srgbClr val="002060"/>
                </a:solidFill>
                <a:effectLst>
                  <a:outerShdw blurRad="12700" dist="38100" dir="2700000" algn="tl" rotWithShape="0">
                    <a:schemeClr val="bg1">
                      <a:lumMod val="50000"/>
                    </a:schemeClr>
                  </a:outerShdw>
                </a:effectLst>
                <a:latin typeface="Arial"/>
                <a:ea typeface="+mn-ea"/>
                <a:cs typeface="Arial"/>
              </a:rPr>
              <a:pPr marL="0" indent="0"/>
              <a:t> 32 633 € </a:t>
            </a:fld>
            <a:endParaRPr lang="fr-FR" sz="3600" b="1" i="0" u="none" strike="noStrike" cap="none" spc="0">
              <a:ln w="9525">
                <a:solidFill>
                  <a:schemeClr val="bg1"/>
                </a:solidFill>
                <a:prstDash val="solid"/>
              </a:ln>
              <a:solidFill>
                <a:srgbClr val="002060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Arial"/>
              <a:ea typeface="+mn-ea"/>
              <a:cs typeface="Arial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1661948</xdr:colOff>
      <xdr:row>0</xdr:row>
      <xdr:rowOff>6569</xdr:rowOff>
    </xdr:from>
    <xdr:to>
      <xdr:col>6</xdr:col>
      <xdr:colOff>295603</xdr:colOff>
      <xdr:row>5</xdr:row>
      <xdr:rowOff>13138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DC482094-6654-479A-AD5F-D806E1AF2AEF}"/>
            </a:ext>
          </a:extLst>
        </xdr:cNvPr>
        <xdr:cNvSpPr txBox="1"/>
      </xdr:nvSpPr>
      <xdr:spPr>
        <a:xfrm>
          <a:off x="5793827" y="6569"/>
          <a:ext cx="3626069" cy="9590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=SOUS.TOTAL(9;tbl_Suivi_Administratif[CA TTC])</a:t>
          </a:r>
        </a:p>
        <a:p>
          <a:r>
            <a:rPr lang="fr-FR" sz="1100"/>
            <a:t>=SOUS.TOTAL(1;tbl_Suivi_Administratif[CA TTC])</a:t>
          </a:r>
        </a:p>
        <a:p>
          <a:r>
            <a:rPr lang="fr-FR" sz="1100"/>
            <a:t>=SOUS.TOTAL(4;tbl_Suivi_Administratif[CA TTC])</a:t>
          </a:r>
        </a:p>
        <a:p>
          <a:r>
            <a:rPr lang="fr-FR" sz="1100"/>
            <a:t>=SOUS.TOTAL(5;tbl_Suivi_Administratif[CA TTC])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=SOMME(tbl_Suivi_Administratif[CA TTC])</a:t>
          </a:r>
          <a:endParaRPr lang="fr-FR">
            <a:effectLst/>
          </a:endParaRPr>
        </a:p>
        <a:p>
          <a:endParaRPr lang="fr-FR" sz="1100"/>
        </a:p>
      </xdr:txBody>
    </xdr:sp>
    <xdr:clientData/>
  </xdr:twoCellAnchor>
  <xdr:twoCellAnchor editAs="absolute">
    <xdr:from>
      <xdr:col>0</xdr:col>
      <xdr:colOff>31858</xdr:colOff>
      <xdr:row>6</xdr:row>
      <xdr:rowOff>81127</xdr:rowOff>
    </xdr:from>
    <xdr:to>
      <xdr:col>2</xdr:col>
      <xdr:colOff>919654</xdr:colOff>
      <xdr:row>9</xdr:row>
      <xdr:rowOff>157627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3" name="DATE 1">
              <a:extLst>
                <a:ext uri="{FF2B5EF4-FFF2-40B4-BE49-F238E27FC236}">
                  <a16:creationId xmlns:a16="http://schemas.microsoft.com/office/drawing/2014/main" id="{A35F7120-D564-4C8F-854F-7EC640CC136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AT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858" y="1224127"/>
              <a:ext cx="3707196" cy="64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  <xdr:twoCellAnchor editAs="absolute">
    <xdr:from>
      <xdr:col>2</xdr:col>
      <xdr:colOff>990928</xdr:colOff>
      <xdr:row>6</xdr:row>
      <xdr:rowOff>81127</xdr:rowOff>
    </xdr:from>
    <xdr:to>
      <xdr:col>4</xdr:col>
      <xdr:colOff>26275</xdr:colOff>
      <xdr:row>9</xdr:row>
      <xdr:rowOff>157627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4" name="AGENCE 1">
              <a:extLst>
                <a:ext uri="{FF2B5EF4-FFF2-40B4-BE49-F238E27FC236}">
                  <a16:creationId xmlns:a16="http://schemas.microsoft.com/office/drawing/2014/main" id="{E2AD1C9A-8BEA-4C68-AAD1-A834D269B8E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GENCE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810328" y="1224127"/>
              <a:ext cx="2054772" cy="648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 de table. Les segments de table ne sont pas pris en charge dans cette version d’Excel.
En revanche, si la forme a été modifiée dans une version antérieure d’Excel, ou si le classeur a été enregistré dans Excel 2007 ou une version antérieure, vous ne pouvez pas utiliser le segment.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Date" xr10:uid="{1436EDF1-A477-426B-88F3-E8F34FE58AB9}" sourceName="Date">
  <extLst>
    <x:ext xmlns:x15="http://schemas.microsoft.com/office/spreadsheetml/2010/11/main" uri="{2F2917AC-EB37-4324-AD4E-5DD8C200BD13}">
      <x15:tableSlicerCache tableId="2" column="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Agence" xr10:uid="{731BC251-5EE8-4E1B-B27F-CB3C1C8F773D}" sourceName="Agence">
  <extLst>
    <x:ext xmlns:x15="http://schemas.microsoft.com/office/spreadsheetml/2010/11/main" uri="{2F2917AC-EB37-4324-AD4E-5DD8C200BD13}">
      <x15:tableSlicerCache tableId="2" column="2"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DATE1" xr10:uid="{65FAF0C7-B09F-4CBD-9138-5C79A78A418C}" sourceName="DATE">
  <extLst>
    <x:ext xmlns:x15="http://schemas.microsoft.com/office/spreadsheetml/2010/11/main" uri="{2F2917AC-EB37-4324-AD4E-5DD8C200BD13}">
      <x15:tableSlicerCache tableId="4" column="1"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AGENCE1" xr10:uid="{15BE6F2F-9D47-42F5-BA50-D1696F12D143}" sourceName="AGENCE">
  <extLst>
    <x:ext xmlns:x15="http://schemas.microsoft.com/office/spreadsheetml/2010/11/main" uri="{2F2917AC-EB37-4324-AD4E-5DD8C200BD13}">
      <x15:tableSlicerCache tableId="4" column="2"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Agence2" xr10:uid="{2BD2A4E6-0468-4A66-8A28-D43615BD35B3}" sourceName="Agence">
  <extLst>
    <x:ext xmlns:x15="http://schemas.microsoft.com/office/spreadsheetml/2010/11/main" uri="{2F2917AC-EB37-4324-AD4E-5DD8C200BD13}">
      <x15:tableSlicerCache tableId="6" column="2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Agence 2" xr10:uid="{1158E852-B1FC-472D-AB25-E8894589129F}" cache="Segment_Agence2" caption="Agence" columnCount="3" style="Mon nouveau style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ate" xr10:uid="{E3F72CE9-DF28-46FE-835B-9E5928C6CEF0}" cache="Segment_Date" caption="Date" columnCount="5" style="SlicerStyleDark4" rowHeight="241300"/>
  <slicer name="Agence" xr10:uid="{1D9A1E97-3BE4-47AD-BF15-A0B5732C6822}" cache="Segment_Agence" caption="Agence" columnCount="3" style="SlicerStyleDark4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ATE 1" xr10:uid="{D661119B-294E-4438-8C6C-313958BFC82E}" cache="Segment_DATE1" caption="DATE" columnCount="4" style="SlicerStyleDark4" rowHeight="241300"/>
  <slicer name="AGENCE 1" xr10:uid="{C308FEAA-58E1-4961-96E4-CAB5A560C122}" cache="Segment_AGENCE1" caption="AGENCE" columnCount="4" style="SlicerStyleDark4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1" displayName="Tableau1" ref="B12:D27" totalsRowShown="0" headerRowDxfId="21" dataDxfId="20">
  <autoFilter ref="B12:D27" xr:uid="{00000000-0009-0000-0100-000001000000}"/>
  <tableColumns count="3">
    <tableColumn id="1" xr3:uid="{00000000-0010-0000-0000-000001000000}" name="Date" dataDxfId="19"/>
    <tableColumn id="2" xr3:uid="{00000000-0010-0000-0000-000002000000}" name="Agence" dataDxfId="18"/>
    <tableColumn id="3" xr3:uid="{00000000-0010-0000-0000-000003000000}" name="CA" dataDxfId="17" dataCellStyle="Monétaire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58186B4-477A-4984-8889-A156AE416C4D}" name="tbl_Saisie" displayName="tbl_Saisie" ref="A9:C16" headerRowDxfId="16">
  <autoFilter ref="A9:C16" xr:uid="{F58186B4-477A-4984-8889-A156AE416C4D}">
    <filterColumn colId="1">
      <filters>
        <filter val="Lille"/>
        <filter val="Paris"/>
      </filters>
    </filterColumn>
  </autoFilter>
  <tableColumns count="3">
    <tableColumn id="1" xr3:uid="{0B57F095-6707-42D1-89B0-C420D8A38026}" name="Date" totalsRowLabel="Total" dataDxfId="15" totalsRowDxfId="14"/>
    <tableColumn id="2" xr3:uid="{B698CD86-ED6C-4875-BB43-CABD7D8DE1CE}" name="Agence" dataDxfId="13" totalsRowDxfId="12"/>
    <tableColumn id="3" xr3:uid="{CEFE01F0-66B8-44DA-82F2-66B804F57239}" name="CA" totalsRowFunction="sum" dataDxfId="11" totalsRowDxfId="10" dataCellStyle="Monétaire"/>
  </tableColumns>
  <tableStyleInfo name="TableStyleMedium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41D70E-204A-4567-81FF-0FF8498AD28F}" name="tbl_Liste" displayName="tbl_Liste" ref="B3:D18" totalsRowShown="0" headerRowDxfId="9" dataDxfId="8">
  <autoFilter ref="B3:D18" xr:uid="{00000000-0009-0000-0100-000001000000}">
    <filterColumn colId="0">
      <filters>
        <dateGroupItem year="2021" month="2" day="1" dateTimeGrouping="day"/>
      </filters>
    </filterColumn>
  </autoFilter>
  <tableColumns count="3">
    <tableColumn id="1" xr3:uid="{65CA819D-F89E-4EDC-9E64-70032766A4C3}" name="Date" dataDxfId="7"/>
    <tableColumn id="2" xr3:uid="{0485FA03-5173-4EEE-B43D-469157904A66}" name="Agence" dataDxfId="6"/>
    <tableColumn id="3" xr3:uid="{76B11ED7-1290-43C5-A658-64A2CC8194AE}" name="CA" dataDxfId="5" dataCellStyle="Monétaire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1E07D90-2DF4-4FE6-831D-BE0D96194E80}" name="tbl_Suivi_Administratif" displayName="tbl_Suivi_Administratif" ref="A11:D18" totalsRowShown="0" headerRowDxfId="4">
  <autoFilter ref="A11:D18" xr:uid="{F1E07D90-2DF4-4FE6-831D-BE0D96194E80}"/>
  <tableColumns count="4">
    <tableColumn id="1" xr3:uid="{36448CA3-F717-43BF-8BFD-7CEB1D9A58AB}" name="DATE" dataDxfId="3"/>
    <tableColumn id="2" xr3:uid="{F7A62A1C-1951-4287-B4A8-BDEFB2127ECF}" name="AGENCE" dataDxfId="2"/>
    <tableColumn id="3" xr3:uid="{9D3C4C48-382F-48A3-A39B-3CCB81BD6EE7}" name="CA HT" dataDxfId="1" dataCellStyle="Monétaire"/>
    <tableColumn id="4" xr3:uid="{B1F26334-455D-49C3-8E41-6E524E79B8B6}" name="CA TTC" dataDxfId="0">
      <calculatedColumnFormula>Feuil1!$C12*(1+20%)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microsoft.com/office/2007/relationships/slicer" Target="../slicers/slicer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7"/>
  <sheetViews>
    <sheetView showGridLines="0" workbookViewId="0">
      <selection activeCell="B12" sqref="B12:D27"/>
    </sheetView>
  </sheetViews>
  <sheetFormatPr baseColWidth="10" defaultRowHeight="20.100000000000001" customHeight="1" x14ac:dyDescent="0.25"/>
  <cols>
    <col min="1" max="1" width="5" style="1" customWidth="1"/>
    <col min="2" max="2" width="18.5703125" style="1" customWidth="1"/>
    <col min="3" max="3" width="26.85546875" style="1" customWidth="1"/>
    <col min="4" max="4" width="17.140625" style="1" customWidth="1"/>
    <col min="5" max="5" width="11.42578125" style="1"/>
    <col min="6" max="6" width="26.42578125" style="1" customWidth="1"/>
    <col min="7" max="7" width="18.5703125" style="1" customWidth="1"/>
    <col min="8" max="16384" width="11.42578125" style="1"/>
  </cols>
  <sheetData>
    <row r="1" spans="2:4" ht="10.5" customHeight="1" x14ac:dyDescent="0.25"/>
    <row r="2" spans="2:4" ht="20.100000000000001" customHeight="1" x14ac:dyDescent="0.25">
      <c r="C2" s="4" t="s">
        <v>5</v>
      </c>
      <c r="D2" s="12">
        <f>SUM(Tableau1[CA])</f>
        <v>443800</v>
      </c>
    </row>
    <row r="3" spans="2:4" ht="10.5" customHeight="1" x14ac:dyDescent="0.25">
      <c r="C3" s="2"/>
      <c r="D3" s="2"/>
    </row>
    <row r="4" spans="2:4" ht="20.100000000000001" customHeight="1" x14ac:dyDescent="0.25">
      <c r="C4" s="46" t="s">
        <v>11</v>
      </c>
      <c r="D4" s="47"/>
    </row>
    <row r="5" spans="2:4" ht="20.100000000000001" customHeight="1" x14ac:dyDescent="0.25">
      <c r="C5" s="5" t="s">
        <v>12</v>
      </c>
      <c r="D5" s="12">
        <f>SUBTOTAL(9,Tableau1[CA])</f>
        <v>443800</v>
      </c>
    </row>
    <row r="6" spans="2:4" ht="20.100000000000001" customHeight="1" x14ac:dyDescent="0.25">
      <c r="C6" s="7" t="s">
        <v>6</v>
      </c>
      <c r="D6" s="8">
        <f>SUBTOTAL(1,Tableau1[CA])</f>
        <v>29586.666666666668</v>
      </c>
    </row>
    <row r="7" spans="2:4" ht="20.100000000000001" customHeight="1" x14ac:dyDescent="0.25">
      <c r="C7" s="5" t="s">
        <v>7</v>
      </c>
      <c r="D7" s="6">
        <f>SUBTOTAL(4,Tableau1[CA])</f>
        <v>55000</v>
      </c>
    </row>
    <row r="8" spans="2:4" ht="20.100000000000001" customHeight="1" x14ac:dyDescent="0.25">
      <c r="C8" s="7" t="s">
        <v>8</v>
      </c>
      <c r="D8" s="8">
        <f>SUBTOTAL(5,Tableau1[CA])</f>
        <v>14800</v>
      </c>
    </row>
    <row r="9" spans="2:4" ht="20.100000000000001" customHeight="1" x14ac:dyDescent="0.25">
      <c r="C9" s="5" t="s">
        <v>9</v>
      </c>
      <c r="D9" s="9">
        <f>SUBTOTAL(3,Tableau1[CA])</f>
        <v>15</v>
      </c>
    </row>
    <row r="10" spans="2:4" ht="20.100000000000001" customHeight="1" x14ac:dyDescent="0.25">
      <c r="C10" s="7" t="s">
        <v>10</v>
      </c>
      <c r="D10" s="13">
        <f>D5/D2</f>
        <v>1</v>
      </c>
    </row>
    <row r="11" spans="2:4" ht="10.5" customHeight="1" x14ac:dyDescent="0.25"/>
    <row r="12" spans="2:4" ht="20.100000000000001" customHeight="1" x14ac:dyDescent="0.25">
      <c r="B12" s="10" t="s">
        <v>13</v>
      </c>
      <c r="C12" s="10" t="s">
        <v>0</v>
      </c>
      <c r="D12" s="10" t="s">
        <v>1</v>
      </c>
    </row>
    <row r="13" spans="2:4" ht="20.100000000000001" customHeight="1" x14ac:dyDescent="0.25">
      <c r="B13" s="11">
        <v>43831</v>
      </c>
      <c r="C13" s="1" t="s">
        <v>2</v>
      </c>
      <c r="D13" s="3">
        <v>25000</v>
      </c>
    </row>
    <row r="14" spans="2:4" ht="20.100000000000001" customHeight="1" x14ac:dyDescent="0.25">
      <c r="B14" s="11">
        <v>43831</v>
      </c>
      <c r="C14" s="1" t="s">
        <v>3</v>
      </c>
      <c r="D14" s="3">
        <v>25000</v>
      </c>
    </row>
    <row r="15" spans="2:4" ht="20.100000000000001" customHeight="1" x14ac:dyDescent="0.25">
      <c r="B15" s="11">
        <v>43831</v>
      </c>
      <c r="C15" s="1" t="s">
        <v>4</v>
      </c>
      <c r="D15" s="3">
        <v>15500</v>
      </c>
    </row>
    <row r="16" spans="2:4" ht="20.100000000000001" customHeight="1" x14ac:dyDescent="0.25">
      <c r="B16" s="11">
        <v>43862</v>
      </c>
      <c r="C16" s="1" t="s">
        <v>2</v>
      </c>
      <c r="D16" s="3">
        <v>32000</v>
      </c>
    </row>
    <row r="17" spans="2:4" ht="20.100000000000001" customHeight="1" x14ac:dyDescent="0.25">
      <c r="B17" s="11">
        <v>43862</v>
      </c>
      <c r="C17" s="1" t="s">
        <v>3</v>
      </c>
      <c r="D17" s="3">
        <v>14800</v>
      </c>
    </row>
    <row r="18" spans="2:4" ht="20.100000000000001" customHeight="1" x14ac:dyDescent="0.25">
      <c r="B18" s="11">
        <v>43862</v>
      </c>
      <c r="C18" s="1" t="s">
        <v>4</v>
      </c>
      <c r="D18" s="3">
        <v>34900</v>
      </c>
    </row>
    <row r="19" spans="2:4" ht="20.100000000000001" customHeight="1" x14ac:dyDescent="0.25">
      <c r="B19" s="11">
        <v>43891</v>
      </c>
      <c r="C19" s="1" t="s">
        <v>2</v>
      </c>
      <c r="D19" s="3">
        <v>17500</v>
      </c>
    </row>
    <row r="20" spans="2:4" ht="20.100000000000001" customHeight="1" x14ac:dyDescent="0.25">
      <c r="B20" s="11">
        <v>43891</v>
      </c>
      <c r="C20" s="1" t="s">
        <v>3</v>
      </c>
      <c r="D20" s="3">
        <v>22900</v>
      </c>
    </row>
    <row r="21" spans="2:4" ht="20.100000000000001" customHeight="1" x14ac:dyDescent="0.25">
      <c r="B21" s="11">
        <v>43891</v>
      </c>
      <c r="C21" s="1" t="s">
        <v>4</v>
      </c>
      <c r="D21" s="3">
        <v>41000</v>
      </c>
    </row>
    <row r="22" spans="2:4" ht="20.100000000000001" customHeight="1" x14ac:dyDescent="0.25">
      <c r="B22" s="11">
        <v>44197</v>
      </c>
      <c r="C22" s="1" t="s">
        <v>2</v>
      </c>
      <c r="D22" s="3">
        <v>55000</v>
      </c>
    </row>
    <row r="23" spans="2:4" ht="20.100000000000001" customHeight="1" x14ac:dyDescent="0.25">
      <c r="B23" s="11">
        <v>44197</v>
      </c>
      <c r="C23" s="1" t="s">
        <v>3</v>
      </c>
      <c r="D23" s="3">
        <v>42800</v>
      </c>
    </row>
    <row r="24" spans="2:4" ht="20.100000000000001" customHeight="1" x14ac:dyDescent="0.25">
      <c r="B24" s="11">
        <v>44197</v>
      </c>
      <c r="C24" s="1" t="s">
        <v>4</v>
      </c>
      <c r="D24" s="3">
        <v>19500</v>
      </c>
    </row>
    <row r="25" spans="2:4" ht="20.100000000000001" customHeight="1" x14ac:dyDescent="0.25">
      <c r="B25" s="11">
        <v>44228</v>
      </c>
      <c r="C25" s="1" t="s">
        <v>2</v>
      </c>
      <c r="D25" s="3">
        <v>22500</v>
      </c>
    </row>
    <row r="26" spans="2:4" ht="20.100000000000001" customHeight="1" x14ac:dyDescent="0.25">
      <c r="B26" s="11">
        <v>44228</v>
      </c>
      <c r="C26" s="1" t="s">
        <v>3</v>
      </c>
      <c r="D26" s="3">
        <v>26500</v>
      </c>
    </row>
    <row r="27" spans="2:4" ht="20.100000000000001" customHeight="1" x14ac:dyDescent="0.25">
      <c r="B27" s="11">
        <v>44228</v>
      </c>
      <c r="C27" s="1" t="s">
        <v>4</v>
      </c>
      <c r="D27" s="3">
        <v>48900</v>
      </c>
    </row>
  </sheetData>
  <mergeCells count="1">
    <mergeCell ref="C4:D4"/>
  </mergeCells>
  <dataValidations count="1">
    <dataValidation type="list" allowBlank="1" showInputMessage="1" showErrorMessage="1" sqref="C13:C27" xr:uid="{00000000-0002-0000-0000-000000000000}">
      <formula1>"Lille,Paris,Lyon"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B02FD-7250-4551-A8F2-44F05C49469A}">
  <dimension ref="A1:D16"/>
  <sheetViews>
    <sheetView showGridLines="0" tabSelected="1" zoomScale="115" zoomScaleNormal="115" workbookViewId="0"/>
  </sheetViews>
  <sheetFormatPr baseColWidth="10" defaultRowHeight="18" customHeight="1" x14ac:dyDescent="0.2"/>
  <cols>
    <col min="1" max="1" width="21.5703125" style="34" customWidth="1"/>
    <col min="2" max="2" width="15.7109375" style="34" customWidth="1"/>
    <col min="3" max="4" width="15.85546875" style="34" customWidth="1"/>
    <col min="5" max="16384" width="11.42578125" style="34"/>
  </cols>
  <sheetData>
    <row r="1" spans="1:4" ht="18" customHeight="1" x14ac:dyDescent="0.2">
      <c r="A1" s="38" t="s">
        <v>25</v>
      </c>
    </row>
    <row r="2" spans="1:4" ht="18" customHeight="1" x14ac:dyDescent="0.25">
      <c r="A2"/>
    </row>
    <row r="3" spans="1:4" ht="18" customHeight="1" x14ac:dyDescent="0.25">
      <c r="A3" s="42" t="s">
        <v>26</v>
      </c>
      <c r="B3" s="40">
        <f>SUM(tbl_Saisie[CA])</f>
        <v>262700</v>
      </c>
    </row>
    <row r="4" spans="1:4" ht="18" customHeight="1" x14ac:dyDescent="0.25">
      <c r="A4" s="42" t="s">
        <v>27</v>
      </c>
      <c r="B4" s="41">
        <f>SUBTOTAL(9,tbl_Saisie[CA])</f>
        <v>194300</v>
      </c>
    </row>
    <row r="5" spans="1:4" ht="18" customHeight="1" x14ac:dyDescent="0.25">
      <c r="A5" s="42" t="s">
        <v>28</v>
      </c>
      <c r="B5" s="41">
        <f>SUBTOTAL(1,tbl_Saisie[CA])</f>
        <v>38860</v>
      </c>
    </row>
    <row r="6" spans="1:4" ht="18" customHeight="1" x14ac:dyDescent="0.25">
      <c r="A6" s="42" t="s">
        <v>29</v>
      </c>
      <c r="B6" s="41">
        <f>SUBTOTAL(4,tbl_Saisie[CA])</f>
        <v>55000</v>
      </c>
    </row>
    <row r="7" spans="1:4" ht="18" customHeight="1" x14ac:dyDescent="0.25">
      <c r="A7" s="42" t="s">
        <v>30</v>
      </c>
      <c r="B7" s="41">
        <f>SUBTOTAL(5,tbl_Saisie[CA])</f>
        <v>22500</v>
      </c>
    </row>
    <row r="9" spans="1:4" ht="18" customHeight="1" x14ac:dyDescent="0.25">
      <c r="A9" s="35" t="s">
        <v>13</v>
      </c>
      <c r="B9" s="35" t="s">
        <v>0</v>
      </c>
      <c r="C9" s="35" t="s">
        <v>1</v>
      </c>
      <c r="D9"/>
    </row>
    <row r="10" spans="1:4" ht="18" customHeight="1" x14ac:dyDescent="0.2">
      <c r="A10" s="36">
        <v>44197</v>
      </c>
      <c r="B10" s="35" t="s">
        <v>2</v>
      </c>
      <c r="C10" s="37">
        <v>55000</v>
      </c>
    </row>
    <row r="11" spans="1:4" ht="18" customHeight="1" x14ac:dyDescent="0.2">
      <c r="A11" s="36">
        <v>44197</v>
      </c>
      <c r="B11" s="35" t="s">
        <v>3</v>
      </c>
      <c r="C11" s="37">
        <v>42800</v>
      </c>
    </row>
    <row r="12" spans="1:4" ht="18" hidden="1" customHeight="1" x14ac:dyDescent="0.2">
      <c r="A12" s="36">
        <v>44197</v>
      </c>
      <c r="B12" s="35" t="s">
        <v>4</v>
      </c>
      <c r="C12" s="37">
        <v>19500</v>
      </c>
    </row>
    <row r="13" spans="1:4" ht="18" customHeight="1" x14ac:dyDescent="0.2">
      <c r="A13" s="36">
        <v>44228</v>
      </c>
      <c r="B13" s="35" t="s">
        <v>2</v>
      </c>
      <c r="C13" s="37">
        <v>22500</v>
      </c>
    </row>
    <row r="14" spans="1:4" ht="18" customHeight="1" x14ac:dyDescent="0.2">
      <c r="A14" s="36">
        <v>44228</v>
      </c>
      <c r="B14" s="35" t="s">
        <v>3</v>
      </c>
      <c r="C14" s="37">
        <v>26500</v>
      </c>
    </row>
    <row r="15" spans="1:4" ht="18" hidden="1" customHeight="1" x14ac:dyDescent="0.2">
      <c r="A15" s="36">
        <v>44228</v>
      </c>
      <c r="B15" s="35" t="s">
        <v>4</v>
      </c>
      <c r="C15" s="37">
        <v>48900</v>
      </c>
    </row>
    <row r="16" spans="1:4" ht="18" customHeight="1" x14ac:dyDescent="0.2">
      <c r="A16" s="36">
        <v>44256</v>
      </c>
      <c r="B16" s="35" t="s">
        <v>2</v>
      </c>
      <c r="C16" s="39">
        <v>47500</v>
      </c>
    </row>
  </sheetData>
  <dataValidations count="2">
    <dataValidation allowBlank="1" showInputMessage="1" showErrorMessage="1" promptTitle="Détail de l'exercice" prompt="Utiliser la fonction SOUS.TOTAL pour calculer avec des données filtrées. Créer un tableau de bord." sqref="A1" xr:uid="{B1E2ACA2-9C26-446D-8F66-7201BEC133E7}"/>
    <dataValidation type="list" allowBlank="1" showInputMessage="1" showErrorMessage="1" sqref="B10:B16" xr:uid="{34FCFC70-D8FB-4920-AE30-9ACF5F95ABA4}">
      <formula1>"Lille,Paris,Lyon"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D3120-635B-4B42-B493-8E5DEB60C347}">
  <sheetPr>
    <tabColor rgb="FF2BF54D"/>
  </sheetPr>
  <dimension ref="B2:C6"/>
  <sheetViews>
    <sheetView zoomScaleNormal="100" workbookViewId="0">
      <selection activeCell="C2" sqref="C2"/>
    </sheetView>
  </sheetViews>
  <sheetFormatPr baseColWidth="10" defaultColWidth="15.7109375" defaultRowHeight="14.25" x14ac:dyDescent="0.25"/>
  <cols>
    <col min="1" max="1" width="15.7109375" style="43"/>
    <col min="2" max="3" width="22.140625" style="43" customWidth="1"/>
    <col min="4" max="16384" width="15.7109375" style="43"/>
  </cols>
  <sheetData>
    <row r="2" spans="2:3" ht="28.5" x14ac:dyDescent="0.25">
      <c r="B2" s="44" t="s">
        <v>26</v>
      </c>
      <c r="C2" s="45" t="str">
        <f>B2 &amp; CHAR(10) &amp; TEXT('EX 01'!B3,"# ##0 €")</f>
        <v>TOTAL
262 700 €</v>
      </c>
    </row>
    <row r="3" spans="2:3" ht="28.5" x14ac:dyDescent="0.25">
      <c r="B3" s="44" t="s">
        <v>27</v>
      </c>
      <c r="C3" s="45" t="str">
        <f>B3 &amp; CHAR(10) &amp; TEXT('EX 01'!B4,"# ##0 €")</f>
        <v>TOTAL FILTRÉ
194 300 €</v>
      </c>
    </row>
    <row r="4" spans="2:3" ht="28.5" x14ac:dyDescent="0.25">
      <c r="B4" s="44" t="s">
        <v>28</v>
      </c>
      <c r="C4" s="45" t="str">
        <f>B4 &amp; CHAR(10) &amp; TEXT('EX 01'!B5,"# ##0 €")</f>
        <v>MOYENNE FILTRÉ
38 860 €</v>
      </c>
    </row>
    <row r="5" spans="2:3" ht="28.5" x14ac:dyDescent="0.25">
      <c r="B5" s="44" t="s">
        <v>29</v>
      </c>
      <c r="C5" s="45" t="str">
        <f>B5 &amp; CHAR(10) &amp; TEXT('EX 01'!B6,"# ##0 €")</f>
        <v>MAX FILTRÉ
55 000 €</v>
      </c>
    </row>
    <row r="6" spans="2:3" ht="28.5" x14ac:dyDescent="0.25">
      <c r="B6" s="44" t="s">
        <v>30</v>
      </c>
      <c r="C6" s="45" t="str">
        <f>B6 &amp; CHAR(10) &amp; TEXT('EX 01'!B7,"# ##0 €")</f>
        <v>MIN FILTRÉ
22 500 €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F7548-8EF9-42D2-B6F5-E34BE604C1A1}">
  <sheetPr>
    <tabColor rgb="FFFF0000"/>
  </sheetPr>
  <dimension ref="A1"/>
  <sheetViews>
    <sheetView showGridLines="0" workbookViewId="0"/>
  </sheetViews>
  <sheetFormatPr baseColWidth="10" defaultRowHeight="15" x14ac:dyDescent="0.25"/>
  <sheetData/>
  <pageMargins left="0.7" right="0.7" top="0.75" bottom="0.75" header="0.3" footer="0.3"/>
  <drawing r:id="rId1"/>
  <extLst>
    <ext xmlns:x15="http://schemas.microsoft.com/office/spreadsheetml/2010/11/main" uri="{3A4CF648-6AED-40f4-86FF-DC5316D8AED3}">
      <x14:slicerList xmlns:x14="http://schemas.microsoft.com/office/spreadsheetml/2009/9/main">
        <x14:slicer r:id="rId2"/>
      </x14:slicerList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8A90D-3782-4410-AF9C-BFB00AB3ED7C}">
  <dimension ref="B3:D18"/>
  <sheetViews>
    <sheetView showGridLines="0" workbookViewId="0">
      <selection activeCell="C24" sqref="C24"/>
    </sheetView>
  </sheetViews>
  <sheetFormatPr baseColWidth="10" defaultRowHeight="20.100000000000001" customHeight="1" x14ac:dyDescent="0.25"/>
  <cols>
    <col min="1" max="1" width="5" style="1" customWidth="1"/>
    <col min="2" max="2" width="18.5703125" style="1" customWidth="1"/>
    <col min="3" max="3" width="26.85546875" style="1" customWidth="1"/>
    <col min="4" max="4" width="17.140625" style="1" customWidth="1"/>
    <col min="5" max="5" width="11.42578125" style="1"/>
    <col min="6" max="6" width="26.42578125" style="1" customWidth="1"/>
    <col min="7" max="7" width="18.5703125" style="1" customWidth="1"/>
    <col min="8" max="16384" width="11.42578125" style="1"/>
  </cols>
  <sheetData>
    <row r="3" spans="2:4" ht="20.100000000000001" customHeight="1" x14ac:dyDescent="0.25">
      <c r="B3" s="10" t="s">
        <v>13</v>
      </c>
      <c r="C3" s="10" t="s">
        <v>0</v>
      </c>
      <c r="D3" s="10" t="s">
        <v>1</v>
      </c>
    </row>
    <row r="4" spans="2:4" ht="20.100000000000001" hidden="1" customHeight="1" x14ac:dyDescent="0.25">
      <c r="B4" s="11">
        <v>43831</v>
      </c>
      <c r="C4" s="1" t="s">
        <v>2</v>
      </c>
      <c r="D4" s="3">
        <v>25000</v>
      </c>
    </row>
    <row r="5" spans="2:4" ht="20.100000000000001" hidden="1" customHeight="1" x14ac:dyDescent="0.25">
      <c r="B5" s="11">
        <v>43831</v>
      </c>
      <c r="C5" s="1" t="s">
        <v>3</v>
      </c>
      <c r="D5" s="3">
        <v>25000</v>
      </c>
    </row>
    <row r="6" spans="2:4" ht="20.100000000000001" hidden="1" customHeight="1" x14ac:dyDescent="0.25">
      <c r="B6" s="11">
        <v>43831</v>
      </c>
      <c r="C6" s="1" t="s">
        <v>4</v>
      </c>
      <c r="D6" s="3">
        <v>15500</v>
      </c>
    </row>
    <row r="7" spans="2:4" ht="20.100000000000001" hidden="1" customHeight="1" x14ac:dyDescent="0.25">
      <c r="B7" s="11">
        <v>43862</v>
      </c>
      <c r="C7" s="1" t="s">
        <v>2</v>
      </c>
      <c r="D7" s="3">
        <v>32000</v>
      </c>
    </row>
    <row r="8" spans="2:4" ht="20.100000000000001" hidden="1" customHeight="1" x14ac:dyDescent="0.25">
      <c r="B8" s="11">
        <v>43862</v>
      </c>
      <c r="C8" s="1" t="s">
        <v>3</v>
      </c>
      <c r="D8" s="3">
        <v>14800</v>
      </c>
    </row>
    <row r="9" spans="2:4" ht="20.100000000000001" hidden="1" customHeight="1" x14ac:dyDescent="0.25">
      <c r="B9" s="11">
        <v>43862</v>
      </c>
      <c r="C9" s="1" t="s">
        <v>4</v>
      </c>
      <c r="D9" s="3">
        <v>34900</v>
      </c>
    </row>
    <row r="10" spans="2:4" ht="20.100000000000001" hidden="1" customHeight="1" x14ac:dyDescent="0.25">
      <c r="B10" s="11">
        <v>43891</v>
      </c>
      <c r="C10" s="1" t="s">
        <v>2</v>
      </c>
      <c r="D10" s="3">
        <v>17500</v>
      </c>
    </row>
    <row r="11" spans="2:4" ht="20.100000000000001" hidden="1" customHeight="1" x14ac:dyDescent="0.25">
      <c r="B11" s="11">
        <v>43891</v>
      </c>
      <c r="C11" s="1" t="s">
        <v>3</v>
      </c>
      <c r="D11" s="3">
        <v>22900</v>
      </c>
    </row>
    <row r="12" spans="2:4" ht="20.100000000000001" hidden="1" customHeight="1" x14ac:dyDescent="0.25">
      <c r="B12" s="11">
        <v>43891</v>
      </c>
      <c r="C12" s="1" t="s">
        <v>4</v>
      </c>
      <c r="D12" s="3">
        <v>41000</v>
      </c>
    </row>
    <row r="13" spans="2:4" ht="20.100000000000001" hidden="1" customHeight="1" x14ac:dyDescent="0.25">
      <c r="B13" s="11">
        <v>44197</v>
      </c>
      <c r="C13" s="1" t="s">
        <v>2</v>
      </c>
      <c r="D13" s="3">
        <v>55000</v>
      </c>
    </row>
    <row r="14" spans="2:4" ht="20.100000000000001" hidden="1" customHeight="1" x14ac:dyDescent="0.25">
      <c r="B14" s="11">
        <v>44197</v>
      </c>
      <c r="C14" s="1" t="s">
        <v>3</v>
      </c>
      <c r="D14" s="3">
        <v>42800</v>
      </c>
    </row>
    <row r="15" spans="2:4" ht="20.100000000000001" hidden="1" customHeight="1" x14ac:dyDescent="0.25">
      <c r="B15" s="11">
        <v>44197</v>
      </c>
      <c r="C15" s="1" t="s">
        <v>4</v>
      </c>
      <c r="D15" s="3">
        <v>19500</v>
      </c>
    </row>
    <row r="16" spans="2:4" ht="20.100000000000001" customHeight="1" x14ac:dyDescent="0.25">
      <c r="B16" s="11">
        <v>44228</v>
      </c>
      <c r="C16" s="1" t="s">
        <v>2</v>
      </c>
      <c r="D16" s="3">
        <v>22500</v>
      </c>
    </row>
    <row r="17" spans="2:4" ht="20.100000000000001" customHeight="1" x14ac:dyDescent="0.25">
      <c r="B17" s="11">
        <v>44228</v>
      </c>
      <c r="C17" s="1" t="s">
        <v>3</v>
      </c>
      <c r="D17" s="3">
        <v>26500</v>
      </c>
    </row>
    <row r="18" spans="2:4" ht="20.100000000000001" customHeight="1" x14ac:dyDescent="0.25">
      <c r="B18" s="11">
        <v>44228</v>
      </c>
      <c r="C18" s="1" t="s">
        <v>4</v>
      </c>
      <c r="D18" s="3">
        <v>48900</v>
      </c>
    </row>
  </sheetData>
  <dataValidations count="1">
    <dataValidation type="list" allowBlank="1" showInputMessage="1" showErrorMessage="1" sqref="C4:C18" xr:uid="{980BF1EF-01C1-40BA-B14C-A53EC307989D}">
      <formula1>"Lille,Paris,Lyon"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5E030-6006-4E0A-8CD5-C2199914F9A0}">
  <dimension ref="B6:C16"/>
  <sheetViews>
    <sheetView showGridLines="0" workbookViewId="0">
      <selection activeCell="C12" sqref="C12:C13"/>
    </sheetView>
  </sheetViews>
  <sheetFormatPr baseColWidth="10" defaultRowHeight="20.100000000000001" customHeight="1" x14ac:dyDescent="0.25"/>
  <cols>
    <col min="1" max="1" width="5" style="15" customWidth="1"/>
    <col min="2" max="2" width="29.85546875" style="15" customWidth="1"/>
    <col min="3" max="3" width="18.5703125" style="15" customWidth="1"/>
    <col min="4" max="4" width="21" style="15" bestFit="1" customWidth="1"/>
    <col min="5" max="5" width="13.28515625" style="15" bestFit="1" customWidth="1"/>
    <col min="6" max="6" width="11.42578125" style="15"/>
    <col min="7" max="7" width="26.42578125" style="15" customWidth="1"/>
    <col min="8" max="8" width="18.5703125" style="15" customWidth="1"/>
    <col min="9" max="16384" width="11.42578125" style="15"/>
  </cols>
  <sheetData>
    <row r="6" spans="2:3" ht="10.5" customHeight="1" x14ac:dyDescent="0.25"/>
    <row r="7" spans="2:3" ht="20.100000000000001" customHeight="1" x14ac:dyDescent="0.25">
      <c r="B7" s="20" t="s">
        <v>5</v>
      </c>
      <c r="C7" s="16">
        <f>SUM(tbl_Liste[[#All],[CA]])</f>
        <v>443800</v>
      </c>
    </row>
    <row r="8" spans="2:3" ht="10.5" customHeight="1" x14ac:dyDescent="0.25">
      <c r="B8" s="17"/>
      <c r="C8" s="17"/>
    </row>
    <row r="9" spans="2:3" ht="20.100000000000001" customHeight="1" x14ac:dyDescent="0.25">
      <c r="B9" s="21" t="s">
        <v>11</v>
      </c>
      <c r="C9" s="19"/>
    </row>
    <row r="10" spans="2:3" ht="20.100000000000001" customHeight="1" x14ac:dyDescent="0.25">
      <c r="B10" s="22" t="s">
        <v>12</v>
      </c>
      <c r="C10" s="16">
        <f>SUBTOTAL(9,tbl_Liste[CA])</f>
        <v>97900</v>
      </c>
    </row>
    <row r="11" spans="2:3" ht="20.100000000000001" customHeight="1" x14ac:dyDescent="0.25">
      <c r="B11" s="22" t="s">
        <v>6</v>
      </c>
      <c r="C11" s="16">
        <f>SUBTOTAL(1,tbl_Liste[CA])</f>
        <v>32633.333333333332</v>
      </c>
    </row>
    <row r="12" spans="2:3" ht="20.100000000000001" customHeight="1" x14ac:dyDescent="0.25">
      <c r="B12" s="22" t="s">
        <v>7</v>
      </c>
      <c r="C12" s="16">
        <f>SUBTOTAL(4,tbl_Liste[CA])</f>
        <v>48900</v>
      </c>
    </row>
    <row r="13" spans="2:3" ht="20.100000000000001" customHeight="1" x14ac:dyDescent="0.25">
      <c r="B13" s="22" t="s">
        <v>8</v>
      </c>
      <c r="C13" s="16">
        <f>SUBTOTAL(5,tbl_Liste[CA])</f>
        <v>22500</v>
      </c>
    </row>
    <row r="14" spans="2:3" ht="20.100000000000001" customHeight="1" x14ac:dyDescent="0.25">
      <c r="B14" s="22" t="s">
        <v>9</v>
      </c>
      <c r="C14" s="18">
        <f>SUBTOTAL(2,tbl_Liste[CA])</f>
        <v>3</v>
      </c>
    </row>
    <row r="15" spans="2:3" ht="20.100000000000001" customHeight="1" x14ac:dyDescent="0.25">
      <c r="B15" s="22" t="s">
        <v>10</v>
      </c>
      <c r="C15" s="14">
        <f>C10/C7</f>
        <v>0.22059486255069852</v>
      </c>
    </row>
    <row r="16" spans="2:3" ht="20.100000000000001" customHeight="1" x14ac:dyDescent="0.25">
      <c r="B16" s="22" t="s">
        <v>14</v>
      </c>
      <c r="C16" s="14">
        <f>1-C15</f>
        <v>0.77940513744930151</v>
      </c>
    </row>
  </sheetData>
  <pageMargins left="0.7" right="0.7" top="0.75" bottom="0.75" header="0.3" footer="0.3"/>
  <pageSetup paperSize="9" orientation="portrait" horizontalDpi="0" verticalDpi="0" r:id="rId1"/>
  <drawing r:id="rId2"/>
  <extLst>
    <ext xmlns:x15="http://schemas.microsoft.com/office/spreadsheetml/2010/11/main" uri="{3A4CF648-6AED-40f4-86FF-DC5316D8AED3}">
      <x14:slicerList xmlns:x14="http://schemas.microsoft.com/office/spreadsheetml/2009/9/main">
        <x14:slicer r:id="rId3"/>
      </x14:slicerList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BCE2F-CFB1-4D8C-AC3C-7D2CB1EAB505}">
  <dimension ref="A1:D18"/>
  <sheetViews>
    <sheetView showGridLines="0" zoomScaleNormal="100" workbookViewId="0"/>
  </sheetViews>
  <sheetFormatPr baseColWidth="10" defaultColWidth="25.7109375" defaultRowHeight="15" x14ac:dyDescent="0.25"/>
  <cols>
    <col min="1" max="1" width="19.5703125" customWidth="1"/>
    <col min="2" max="2" width="22.7109375" customWidth="1"/>
    <col min="3" max="3" width="19.5703125" customWidth="1"/>
    <col min="5" max="5" width="23.42578125" customWidth="1"/>
  </cols>
  <sheetData>
    <row r="1" spans="1:4" ht="15" customHeight="1" x14ac:dyDescent="0.25">
      <c r="B1" s="48" t="s">
        <v>19</v>
      </c>
      <c r="C1" s="30" t="s">
        <v>21</v>
      </c>
      <c r="D1" s="33">
        <f>SUBTOTAL(9,tbl_Suivi_Administratif[CA TTC])</f>
        <v>180240</v>
      </c>
    </row>
    <row r="2" spans="1:4" ht="15" customHeight="1" x14ac:dyDescent="0.25">
      <c r="B2" s="48"/>
      <c r="C2" s="30" t="s">
        <v>22</v>
      </c>
      <c r="D2" s="33">
        <f>SUBTOTAL(1,tbl_Suivi_Administratif[CA TTC])</f>
        <v>25748.571428571428</v>
      </c>
    </row>
    <row r="3" spans="1:4" ht="15" customHeight="1" x14ac:dyDescent="0.25">
      <c r="B3" s="48"/>
      <c r="C3" s="30" t="s">
        <v>23</v>
      </c>
      <c r="D3" s="33">
        <f>SUBTOTAL(4,tbl_Suivi_Administratif[CA TTC])</f>
        <v>38400</v>
      </c>
    </row>
    <row r="4" spans="1:4" ht="15" customHeight="1" x14ac:dyDescent="0.25">
      <c r="B4" s="48"/>
      <c r="C4" s="30" t="s">
        <v>24</v>
      </c>
      <c r="D4" s="33">
        <f>SUBTOTAL(5,tbl_Suivi_Administratif[CA TTC])</f>
        <v>18960</v>
      </c>
    </row>
    <row r="5" spans="1:4" ht="15" customHeight="1" x14ac:dyDescent="0.25">
      <c r="C5" s="31" t="s">
        <v>20</v>
      </c>
      <c r="D5" s="32">
        <f>SUM(tbl_Suivi_Administratif[CA TTC])</f>
        <v>180240</v>
      </c>
    </row>
    <row r="11" spans="1:4" ht="15.75" thickBot="1" x14ac:dyDescent="0.3">
      <c r="A11" s="23" t="s">
        <v>17</v>
      </c>
      <c r="B11" s="24" t="s">
        <v>18</v>
      </c>
      <c r="C11" s="25" t="s">
        <v>15</v>
      </c>
      <c r="D11" s="24" t="s">
        <v>16</v>
      </c>
    </row>
    <row r="12" spans="1:4" ht="16.5" thickTop="1" thickBot="1" x14ac:dyDescent="0.3">
      <c r="A12" s="26">
        <v>44197</v>
      </c>
      <c r="B12" s="27" t="s">
        <v>2</v>
      </c>
      <c r="C12" s="28">
        <v>25000</v>
      </c>
      <c r="D12" s="29">
        <f>Feuil1!$C12*(1+20%)</f>
        <v>30000</v>
      </c>
    </row>
    <row r="13" spans="1:4" ht="16.5" thickTop="1" thickBot="1" x14ac:dyDescent="0.3">
      <c r="A13" s="26">
        <v>44199</v>
      </c>
      <c r="B13" s="27" t="s">
        <v>3</v>
      </c>
      <c r="C13" s="28">
        <v>32000</v>
      </c>
      <c r="D13" s="29">
        <f>Feuil1!$C13*(1+20%)</f>
        <v>38400</v>
      </c>
    </row>
    <row r="14" spans="1:4" ht="16.5" thickTop="1" thickBot="1" x14ac:dyDescent="0.3">
      <c r="A14" s="26">
        <v>44206</v>
      </c>
      <c r="B14" s="27" t="s">
        <v>4</v>
      </c>
      <c r="C14" s="28">
        <v>17500</v>
      </c>
      <c r="D14" s="29">
        <f>Feuil1!$C14*(1+20%)</f>
        <v>21000</v>
      </c>
    </row>
    <row r="15" spans="1:4" ht="16.5" thickTop="1" thickBot="1" x14ac:dyDescent="0.3">
      <c r="A15" s="26">
        <v>44230</v>
      </c>
      <c r="B15" s="27" t="s">
        <v>3</v>
      </c>
      <c r="C15" s="28">
        <v>22000</v>
      </c>
      <c r="D15" s="29">
        <f>Feuil1!$C15*(1+20%)</f>
        <v>26400</v>
      </c>
    </row>
    <row r="16" spans="1:4" ht="16.5" thickTop="1" thickBot="1" x14ac:dyDescent="0.3">
      <c r="A16" s="26">
        <v>44242</v>
      </c>
      <c r="B16" s="27" t="s">
        <v>4</v>
      </c>
      <c r="C16" s="28">
        <v>15800</v>
      </c>
      <c r="D16" s="29">
        <f>Feuil1!$C16*(1+20%)</f>
        <v>18960</v>
      </c>
    </row>
    <row r="17" spans="1:4" ht="16.5" thickTop="1" thickBot="1" x14ac:dyDescent="0.3">
      <c r="A17" s="26">
        <v>44269</v>
      </c>
      <c r="B17" s="27" t="s">
        <v>2</v>
      </c>
      <c r="C17" s="28">
        <v>15800</v>
      </c>
      <c r="D17" s="29">
        <f>Feuil1!$C17*(1+20%)</f>
        <v>18960</v>
      </c>
    </row>
    <row r="18" spans="1:4" ht="15.75" thickTop="1" x14ac:dyDescent="0.25">
      <c r="A18" s="26">
        <v>44280</v>
      </c>
      <c r="B18" s="27" t="s">
        <v>3</v>
      </c>
      <c r="C18" s="28">
        <v>22100</v>
      </c>
      <c r="D18" s="29">
        <f>Feuil1!$C18*(1+20%)</f>
        <v>26520</v>
      </c>
    </row>
  </sheetData>
  <mergeCells count="1">
    <mergeCell ref="B1:B4"/>
  </mergeCells>
  <dataValidations count="1">
    <dataValidation type="list" allowBlank="1" showInputMessage="1" showErrorMessage="1" sqref="B12:B18" xr:uid="{2312D8CC-31C0-46F7-92BC-40BD183F259F}">
      <formula1>"Lille,Paris,Lyon"</formula1>
    </dataValidation>
  </dataValidations>
  <pageMargins left="0.7" right="0.7" top="0.75" bottom="0.75" header="0.3" footer="0.3"/>
  <pageSetup paperSize="9" orientation="portrait" horizontalDpi="0" verticalDpi="0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TP - 01</vt:lpstr>
      <vt:lpstr>EX 01</vt:lpstr>
      <vt:lpstr>CALCUL INTERMEDIAIRE</vt:lpstr>
      <vt:lpstr>TABLEAU DE BORD</vt:lpstr>
      <vt:lpstr>LISTE</vt:lpstr>
      <vt:lpstr>Dashboard</vt:lpstr>
      <vt:lpstr>Feuil1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2023-04-21T13:28:31Z</cp:lastPrinted>
  <dcterms:created xsi:type="dcterms:W3CDTF">2021-03-04T08:52:49Z</dcterms:created>
  <dcterms:modified xsi:type="dcterms:W3CDTF">2023-04-26T13:06:11Z</dcterms:modified>
</cp:coreProperties>
</file>